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<sst xmlns="http://schemas.openxmlformats.org/spreadsheetml/2006/main" count="225" uniqueCount="225">
  <si>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</si>
  <si>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</si>
  <si>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</si>
  <si>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</si>
  <si>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</si>
  <si>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</si>
  <si>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</si>
  <si>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</si>
  <si>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</si>
  <si>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</si>
  <si>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</si>
  <si>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</si>
  <si>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</si>
  <si>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</si>
  <si>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</si>
  <si>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</si>
  <si>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</si>
  <si>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</si>
  <si>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</si>
  <si>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</si>
  <si>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</si>
  <si>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</si>
  <si>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</si>
  <si>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</si>
  <si>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</si>
  <si>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</si>
  <si>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</si>
  <si>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</si>
  <si>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</si>
  <si>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</si>
  <si>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</si>
  <si>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</si>
  <si>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</si>
  <si>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</si>
  <si>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</si>
  <si>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</si>
  <si>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</si>
  <si>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</si>
  <si>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</si>
  <si>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</si>
  <si>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</si>
  <si>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</si>
  <si>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</si>
  <si>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</si>
  <si>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</si>
  <si>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</si>
  <si>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</si>
  <si>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</si>
  <si>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</si>
  <si>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</si>
  <si>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</si>
  <si>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</si>
  <si>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</si>
  <si>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</si>
  <si>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</si>
  <si>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</si>
  <si>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</si>
  <si>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</si>
  <si>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</si>
  <si>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</si>
  <si>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</si>
  <si>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</si>
  <si>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</si>
  <si>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</si>
  <si>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</si>
  <si>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</si>
  <si>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</si>
  <si>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</si>
  <si>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</si>
  <si>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</si>
  <si>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</si>
  <si>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</si>
  <si>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</si>
  <si>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</si>
  <si>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</si>
  <si>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</si>
  <si>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</si>
  <si>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</si>
  <si>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</si>
  <si>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</si>
  <si>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</si>
  <si>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</si>
  <si>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</si>
  <si>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</si>
  <si>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</si>
  <si>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</si>
  <si>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</si>
  <si>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</si>
  <si>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</si>
  <si>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</si>
  <si>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</si>
  <si>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</si>
  <si>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</si>
  <si>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</si>
  <si>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</si>
  <si>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</si>
  <si>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</si>
  <si>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</si>
  <si>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</si>
  <si>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</si>
  <si>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</si>
  <si>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</si>
  <si>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</si>
  <si>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</si>
  <si>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</si>
  <si>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</si>
  <si>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</si>
  <si>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</si>
  <si>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</si>
  <si>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</si>
  <si>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</si>
  <si>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</si>
  <si>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</si>
  <si>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</si>
  <si>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</si>
  <si>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</si>
  <si>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</si>
  <si>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</si>
  <si>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</si>
  <si>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</si>
  <si>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</si>
  <si>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</si>
  <si>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</si>
  <si>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</si>
  <si>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</si>
  <si>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</si>
  <si>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</si>
  <si>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</si>
  <si>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</si>
  <si>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</si>
  <si>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</si>
  <si>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</si>
  <si>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</si>
  <si>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</si>
  <si>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</si>
  <si>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</si>
  <si>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</si>
  <si>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</si>
  <si>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</si>
  <si>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</si>
  <si>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</si>
  <si>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</si>
  <si>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</si>
  <si>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</si>
  <si>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</si>
  <si>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</si>
  <si>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</si>
  <si>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</si>
  <si>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</si>
  <si>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</si>
  <si>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</si>
  <si>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</si>
  <si>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</si>
  <si>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</si>
  <si>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</si>
  <si>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</si>
  <si>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</si>
  <si>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</si>
  <si>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</si>
  <si>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</si>
  <si>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</si>
  <si>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</si>
  <si>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</si>
  <si>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</si>
  <si>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</si>
  <si>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</si>
  <si>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</si>
  <si>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</si>
  <si>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</si>
  <si>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</si>
  <si>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</si>
  <si>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</si>
  <si>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</si>
  <si>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</si>
  <si>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</si>
  <si>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</si>
  <si>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</si>
  <si>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</si>
  <si>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</si>
  <si>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</si>
  <si>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</si>
  <si>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</si>
  <si>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</si>
  <si>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</si>
  <si>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</si>
  <si>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</si>
  <si>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</si>
  <si>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</si>
  <si>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</si>
  <si>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</si>
  <si>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</si>
  <si>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</si>
  <si>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</si>
  <si>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</si>
  <si>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</si>
  <si>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</si>
  <si>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</si>
  <si>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</si>
  <si>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</si>
  <si>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</si>
  <si>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</si>
  <si>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</si>
  <si>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</si>
  <si>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</si>
  <si>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</si>
  <si>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</si>
  <si>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</si>
  <si>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</si>
  <si>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</si>
  <si>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</si>
  <si>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</si>
  <si>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</si>
  <si>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</si>
  <si>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</si>
  <si>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</si>
  <si>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</si>
  <si>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</si>
  <si>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</si>
  <si>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</si>
  <si>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</si>
  <si>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</si>
  <si>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</si>
  <si>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</si>
  <si>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</si>
  <si>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Профінансовано станом на 29.10.2018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</si>
</sst>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76">
      <selection activeCell="AE89" sqref="AE8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224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SUM(AD7:AD64)</f>
        <v>32345464.439999998</v>
      </c>
      <c r="AE6" s="101">
        <f>AD6</f>
        <v>32345464.439999998</v>
      </c>
      <c r="AF6" s="102">
        <f>SUM(AF7:AF64)</f>
        <v>5617315.680000002</v>
      </c>
      <c r="AG6" s="82">
        <f>AF6/C6*100</f>
        <v>17.366625513818104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4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4">AE8</f>
        <v>76000</v>
      </c>
      <c r="AE8" s="107">
        <v>76000</v>
      </c>
      <c r="AF8" s="108">
        <v>8640</v>
      </c>
      <c r="AG8" s="78">
        <f aca="true" t="shared" si="2" ref="AG8:AG80">AF8/C8*100</f>
        <v>11.368421052631579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>
        <v>33000</v>
      </c>
      <c r="AG13" s="78">
        <f t="shared" si="2"/>
        <v>6.804123711340206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f>211800+154504.75</f>
        <v>366304.75</v>
      </c>
      <c r="AG16" s="78">
        <f t="shared" si="2"/>
        <v>39.10374795436567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8">
        <v>11260</v>
      </c>
      <c r="AG21" s="78">
        <f t="shared" si="2"/>
        <v>6.393731190733066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48851+614686+4003.69+352842.33</f>
        <v>1020383.02</v>
      </c>
      <c r="AG27" s="78">
        <f t="shared" si="2"/>
        <v>78.49100153846153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12310+214500+159312.95</f>
        <v>386122.95</v>
      </c>
      <c r="AG34" s="78">
        <f t="shared" si="2"/>
        <v>53.55380721220527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8">
        <v>3548</v>
      </c>
      <c r="AG35" s="78">
        <f t="shared" si="2"/>
        <v>3.5479999999999996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>
        <v>11213</v>
      </c>
      <c r="AG37" s="78">
        <f t="shared" si="2"/>
        <v>4.485200000000001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>
        <v>11213</v>
      </c>
      <c r="AG38" s="78">
        <f t="shared" si="2"/>
        <v>6.0337822930848</v>
      </c>
    </row>
    <row r="39" spans="1:33" ht="27.75">
      <c r="A39" s="20" t="s">
        <v>105</v>
      </c>
      <c r="B39" s="112" t="s">
        <v>185</v>
      </c>
      <c r="C39" s="89">
        <f t="shared" si="0"/>
        <v>166666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166666</v>
      </c>
      <c r="AE39" s="107">
        <f>150000+16666</f>
        <v>166666</v>
      </c>
      <c r="AF39" s="108">
        <v>10949</v>
      </c>
      <c r="AG39" s="78">
        <f t="shared" si="2"/>
        <v>6.5694262777051105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8">
        <v>3548</v>
      </c>
      <c r="AG40" s="78">
        <f t="shared" si="2"/>
        <v>3.5479999999999996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4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8">
        <v>11257</v>
      </c>
      <c r="AG60" s="78">
        <f t="shared" si="4"/>
        <v>5.6285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8">
        <v>12264</v>
      </c>
      <c r="AG61" s="78">
        <f t="shared" si="4"/>
        <v>3.504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8">
        <v>14000</v>
      </c>
      <c r="AG62" s="78">
        <f t="shared" si="4"/>
        <v>7.000000000000001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8">
        <v>14000</v>
      </c>
      <c r="AG63" s="78">
        <f t="shared" si="4"/>
        <v>7.000000000000001</v>
      </c>
    </row>
    <row r="64" spans="1:33" ht="55.5">
      <c r="A64" s="20" t="s">
        <v>205</v>
      </c>
      <c r="B64" s="52" t="s">
        <v>206</v>
      </c>
      <c r="C64" s="89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1">
        <v>18900000</v>
      </c>
      <c r="AF64" s="116">
        <f>340914.2+29821.92+130795.6+359413.07+20133.64+224213.1</f>
        <v>1105291.53</v>
      </c>
      <c r="AG64" s="78">
        <f t="shared" si="4"/>
        <v>5.848103333333333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5507470.39</v>
      </c>
      <c r="AG65" s="76">
        <f t="shared" si="2"/>
        <v>76.75916919860627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1">
        <f>2994538.8+52872+280044+277828.59+929435.6+877224+84962.4+10565</f>
        <v>5507470.39</v>
      </c>
      <c r="AG66" s="78">
        <f t="shared" si="2"/>
        <v>76.75916919860627</v>
      </c>
    </row>
    <row r="67" spans="1:33" ht="30">
      <c r="A67" s="27" t="s">
        <v>27</v>
      </c>
      <c r="B67" s="53" t="s">
        <v>128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31">
        <f>278748+651313+697051</f>
        <v>1627112</v>
      </c>
      <c r="AG68" s="78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33636137.01</v>
      </c>
      <c r="AG69" s="76">
        <f t="shared" si="2"/>
        <v>64.91100047987398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90">
        <f>SUM(AF71:AF76)</f>
        <v>12926731.650000002</v>
      </c>
      <c r="AG70" s="79">
        <f t="shared" si="2"/>
        <v>72.48161655318779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1">
        <v>711836.19</v>
      </c>
      <c r="AG71" s="80">
        <f t="shared" si="2"/>
        <v>96.24512996751831</v>
      </c>
    </row>
    <row r="72" spans="1:33" ht="27.75">
      <c r="A72" s="9"/>
      <c r="B72" s="56" t="s">
        <v>133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2">
        <f>455000+314965+130620+343290+97715+339580+98470+273260+131835+305145+214330+338205</f>
        <v>3042415</v>
      </c>
      <c r="AG72" s="80">
        <f t="shared" si="2"/>
        <v>75.12135802469135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1">
        <f>2365770.77+938491.55+624657.88+597865.39+521903.53+454645.44+638736.55+719669.99</f>
        <v>6861741.100000001</v>
      </c>
      <c r="AG73" s="80">
        <f t="shared" si="2"/>
        <v>66.74572082213365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2">
        <f>46671+2500+4491+51671+51162+4491+2500+46671+4491+46671+4491+46671+5000+24687+4491+30677+2500+4491+24868.9+30677+24866.9+4491+2500+30677+29358.9+2500+30677+24867.9</f>
        <v>589811.6000000001</v>
      </c>
      <c r="AG74" s="80">
        <f t="shared" si="2"/>
        <v>80.76033165581167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2">
        <f>124086+55244.7+44251+76234+44251+44251+38355+47346.24+49686+38383.46+11048.23+45153+35304.93+51458.35+44416.85+39352.44+51678.01</f>
        <v>840500.21</v>
      </c>
      <c r="AG75" s="80">
        <f t="shared" si="2"/>
        <v>81.44737028261892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9">
        <f>165541.2+86398.21+87668.42+90307.93+90518.03+90297.32+90918.07+88215.01+90563.36</f>
        <v>880427.5500000002</v>
      </c>
      <c r="AG76" s="80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90">
        <f>SUM(AF78:AF82)</f>
        <v>5516369.32</v>
      </c>
      <c r="AG77" s="79">
        <f t="shared" si="2"/>
        <v>76.60723814108457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1">
        <f>195156+87000+174330+87000+260160+58000+70200+58000+139245.91+87000+121680+58000</f>
        <v>1395771.91</v>
      </c>
      <c r="AG78" s="80">
        <f t="shared" si="2"/>
        <v>58.102311187696955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1">
        <f>135000+33750+27090+11457+172700</f>
        <v>379997</v>
      </c>
      <c r="AG79" s="80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1">
        <f>33207.3+33207.3+33207.3+33207.3+33207.3</f>
        <v>166036.5</v>
      </c>
      <c r="AG80" s="80">
        <f t="shared" si="2"/>
        <v>83.01825000000001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1">
        <f>45550+62000+60735+53619.08+69575</f>
        <v>291479.08</v>
      </c>
      <c r="AG81" s="80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2">
        <f>1017646.61+44880+126065.55+74837.4+57228.6+90245.1+212678.65+329120+256886.6+76800+92446.2+255516.22+121483.9+293790+233460</f>
        <v>3283084.83</v>
      </c>
      <c r="AG82" s="80">
        <f t="shared" si="9"/>
        <v>83.60075432058123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90">
        <f>SUM(AF84:AF86)</f>
        <v>1324194.82</v>
      </c>
      <c r="AG83" s="79">
        <f t="shared" si="9"/>
        <v>71.59864564159871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1">
        <f>581281.86-183335.28+134873.07+214611.3+117069.05+196807.28</f>
        <v>1061307.28</v>
      </c>
      <c r="AG84" s="80">
        <f t="shared" si="9"/>
        <v>83.4908485595115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1">
        <f>32355.65+32355.65+32355.65</f>
        <v>97066.95000000001</v>
      </c>
      <c r="AG85" s="80">
        <f t="shared" si="9"/>
        <v>61.67104493804716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1">
        <f>31498.87+32966.8+33642.28+34360.05+33352.59</f>
        <v>165820.59</v>
      </c>
      <c r="AG86" s="80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90">
        <f>SUM(AF88:AF93)</f>
        <v>2529555.5399999996</v>
      </c>
      <c r="AG87" s="78">
        <f t="shared" si="9"/>
        <v>71.69671599630655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+5426.35+16335.45+21151.5+4653.33+13275.32+316776</f>
        <v>1746757.8599999999</v>
      </c>
      <c r="AG88" s="78">
        <f t="shared" si="9"/>
        <v>72.32092005823688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2">
        <f>129802.78+45117.28+9925.9+16132.5+3549.15+50156.48+11034.42+6420+19681.65+42614.5+9375.19+7351.6+8800+22346.5+4916.23+3005.6+40594.85+8930.87+26290+5783.8+42618.43+9398.54+20315+4469.3+39444.64+8671.01+25095+5520.9+41467.49+9129.67+26887.5+5915.25</f>
        <v>710762.03</v>
      </c>
      <c r="AG89" s="80">
        <f t="shared" si="9"/>
        <v>73.94012589634306</v>
      </c>
    </row>
    <row r="90" spans="1:33" ht="33.75" customHeight="1">
      <c r="A90" s="9"/>
      <c r="B90" s="56" t="s">
        <v>170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2">
        <v>34981</v>
      </c>
      <c r="AG90" s="80">
        <f t="shared" si="9"/>
        <v>99.94571428571429</v>
      </c>
    </row>
    <row r="91" spans="1:33" ht="24.75" customHeight="1">
      <c r="A91" s="9"/>
      <c r="B91" s="56" t="s">
        <v>171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2"/>
      <c r="AG91" s="80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1">
        <f>7534.82+5001.66+5251.05+4496.36+3259.78+4952.46</f>
        <v>30496.129999999997</v>
      </c>
      <c r="AG92" s="80">
        <f t="shared" si="9"/>
        <v>76.8164483627204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1">
        <f>1230.14+830.15+486.74+512.5+803.51+898.5+1040.49+756.49</f>
        <v>6558.5199999999995</v>
      </c>
      <c r="AG93" s="80">
        <f t="shared" si="9"/>
        <v>20.43152647975078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90">
        <f>AF98+AF97+AF96</f>
        <v>1083127.2</v>
      </c>
      <c r="AG94" s="79">
        <f t="shared" si="9"/>
        <v>21.237788235294115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1"/>
      <c r="AG95" s="80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1">
        <v>983400</v>
      </c>
      <c r="AG96" s="80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1"/>
      <c r="AG97" s="80">
        <f t="shared" si="9"/>
        <v>0</v>
      </c>
    </row>
    <row r="98" spans="1:33" ht="18" customHeight="1">
      <c r="A98" s="9"/>
      <c r="B98" s="58" t="s">
        <v>129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1">
        <v>99727.2</v>
      </c>
      <c r="AG98" s="80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3"/>
      <c r="AG99" s="80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3"/>
      <c r="AG100" s="80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>
      <c r="A102" s="9"/>
      <c r="B102" s="56" t="s">
        <v>210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3"/>
      <c r="AG102" s="80">
        <f t="shared" si="9"/>
        <v>0</v>
      </c>
    </row>
    <row r="103" spans="1:33" ht="29.25" customHeight="1">
      <c r="A103" s="9" t="s">
        <v>119</v>
      </c>
      <c r="B103" s="55" t="s">
        <v>164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90">
        <f>SUM(AF104:AF105)</f>
        <v>331841.31</v>
      </c>
      <c r="AG103" s="80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2">
        <f>41185.37+20592.68+20592.69+20592.68+20592.68+21080.87+21080.87+21080.87+21080.87+42161.74</f>
        <v>250041.31999999998</v>
      </c>
      <c r="AG104" s="80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2">
        <f>52000+14522.25+15277.74</f>
        <v>81799.99</v>
      </c>
      <c r="AG105" s="80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90">
        <f>AF107+AF112+AF113+AF114</f>
        <v>8920181.33</v>
      </c>
      <c r="AG106" s="79">
        <f t="shared" si="9"/>
        <v>67.65969497845535</v>
      </c>
    </row>
    <row r="107" spans="1:33" ht="46.5" customHeight="1">
      <c r="A107" s="9"/>
      <c r="B107" s="56" t="s">
        <v>218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+3238.49+403334.92+3129.28+15756+14350.07+523931.16</f>
        <v>8816291.65</v>
      </c>
      <c r="AG107" s="80">
        <f t="shared" si="9"/>
        <v>71.94745446771208</v>
      </c>
    </row>
    <row r="108" spans="1:33" ht="39" customHeight="1">
      <c r="A108" s="9"/>
      <c r="B108" s="132" t="s">
        <v>223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2"/>
      <c r="AG108" s="80">
        <f t="shared" si="9"/>
        <v>0</v>
      </c>
    </row>
    <row r="109" spans="1:33" ht="34.5" customHeight="1">
      <c r="A109" s="9"/>
      <c r="B109" s="132" t="s">
        <v>219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2"/>
      <c r="AG109" s="80">
        <f t="shared" si="9"/>
        <v>0</v>
      </c>
    </row>
    <row r="110" spans="1:33" ht="27.75" customHeight="1">
      <c r="A110" s="9"/>
      <c r="B110" s="132" t="s">
        <v>220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2"/>
      <c r="AG110" s="80">
        <f t="shared" si="9"/>
        <v>0</v>
      </c>
    </row>
    <row r="111" spans="1:33" ht="36" customHeight="1">
      <c r="A111" s="9"/>
      <c r="B111" s="132" t="s">
        <v>222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2"/>
      <c r="AG111" s="80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2">
        <v>23789.68</v>
      </c>
      <c r="AG112" s="80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1"/>
      <c r="AG113" s="80">
        <f t="shared" si="9"/>
        <v>0</v>
      </c>
    </row>
    <row r="114" spans="1:33" ht="19.5" customHeight="1">
      <c r="A114" s="9"/>
      <c r="B114" s="56" t="s">
        <v>159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2">
        <v>80100</v>
      </c>
      <c r="AG114" s="80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90">
        <f>SUM(AF116:AF116)</f>
        <v>119004</v>
      </c>
      <c r="AG115" s="79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2">
        <f>99616.15+19387.85</f>
        <v>119004</v>
      </c>
      <c r="AG116" s="78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90">
        <f>SUM(AF118:AF119)</f>
        <v>759388.6100000001</v>
      </c>
      <c r="AG117" s="79">
        <f t="shared" si="9"/>
        <v>89.22083477082779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1">
        <f>489369.46+67184.23+178391.37</f>
        <v>734945.06</v>
      </c>
      <c r="AG118" s="80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1">
        <f>6764.94+4155.7+1905.74+2325.52+2271.44+3547.54+3472.67</f>
        <v>24443.550000000003</v>
      </c>
      <c r="AG119" s="80">
        <f t="shared" si="9"/>
        <v>24.443550000000002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90">
        <v>40000</v>
      </c>
      <c r="AG120" s="80">
        <f t="shared" si="9"/>
        <v>21.2341038180989</v>
      </c>
    </row>
    <row r="121" spans="1:33" ht="13.5">
      <c r="A121" s="9" t="s">
        <v>124</v>
      </c>
      <c r="B121" s="55" t="s">
        <v>166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90">
        <f>SUM(AF122:AF123)</f>
        <v>83325.31999999999</v>
      </c>
      <c r="AG121" s="79">
        <f t="shared" si="9"/>
        <v>85.51361336603688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1">
        <f>27053.44-4752.8+21602.9+20816.5+14571.55</f>
        <v>79291.59</v>
      </c>
      <c r="AG122" s="80">
        <f t="shared" si="9"/>
        <v>85.03119571045576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1">
        <f>400.51+657.98+772.42+986.98+1215.84</f>
        <v>4033.7299999999996</v>
      </c>
      <c r="AG123" s="80">
        <f t="shared" si="9"/>
        <v>96.24743497971843</v>
      </c>
    </row>
    <row r="124" spans="1:33" ht="13.5">
      <c r="A124" s="9" t="s">
        <v>125</v>
      </c>
      <c r="B124" s="55" t="s">
        <v>165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90">
        <f>SUM(AF125:AF126)</f>
        <v>2417.91</v>
      </c>
      <c r="AG124" s="79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1">
        <f>570.07+1786.59</f>
        <v>2356.66</v>
      </c>
      <c r="AG125" s="80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1">
        <v>61.25</v>
      </c>
      <c r="AG126" s="80">
        <f t="shared" si="9"/>
        <v>0.2338786045943304</v>
      </c>
    </row>
    <row r="127" spans="1:33" ht="13.5">
      <c r="A127" s="9" t="s">
        <v>134</v>
      </c>
      <c r="B127" s="55" t="s">
        <v>135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3"/>
      <c r="AG127" s="78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4">
        <f>BG128</f>
        <v>0</v>
      </c>
      <c r="AG128" s="76">
        <f t="shared" si="9"/>
        <v>0</v>
      </c>
    </row>
    <row r="129" spans="1:33" ht="27.75">
      <c r="A129" s="9" t="s">
        <v>126</v>
      </c>
      <c r="B129" s="117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1">
        <f>C129</f>
        <v>32849</v>
      </c>
      <c r="AD129" s="16"/>
      <c r="AE129" s="66"/>
      <c r="AF129" s="91"/>
      <c r="AG129" s="79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4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90">
        <f>AF132+AF133</f>
        <v>189541.78999999998</v>
      </c>
      <c r="AG131" s="77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8">
        <f>24211.33+10124.25+10765.51+13157.92+11695.74+9191.49+14350.76+21184.89+15358.73+16539.68+6350+11796.83+18600+6214.66</f>
        <v>189541.78999999998</v>
      </c>
      <c r="AG132" s="78">
        <f t="shared" si="9"/>
        <v>26.18778094709783</v>
      </c>
    </row>
    <row r="133" spans="1:33" ht="32.25" customHeight="1">
      <c r="A133" s="9"/>
      <c r="B133" s="120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/>
      <c r="AG133" s="78">
        <f t="shared" si="9"/>
        <v>0</v>
      </c>
    </row>
    <row r="134" spans="1:33" ht="32.25" customHeight="1">
      <c r="A134" s="121" t="s">
        <v>211</v>
      </c>
      <c r="B134" s="122" t="s">
        <v>212</v>
      </c>
      <c r="C134" s="128">
        <f>C135</f>
        <v>20000000</v>
      </c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8">
        <f>AC135</f>
        <v>20000000</v>
      </c>
      <c r="AD134" s="123"/>
      <c r="AE134" s="124"/>
      <c r="AF134" s="125"/>
      <c r="AG134" s="126"/>
    </row>
    <row r="135" spans="1:33" ht="43.5" customHeight="1">
      <c r="A135" s="9" t="s">
        <v>213</v>
      </c>
      <c r="B135" s="127" t="s">
        <v>214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1"/>
      <c r="AG135" s="78">
        <f t="shared" si="9"/>
        <v>0</v>
      </c>
    </row>
    <row r="136" spans="1:33" ht="43.5" customHeight="1">
      <c r="A136" s="121" t="s">
        <v>215</v>
      </c>
      <c r="B136" s="130" t="s">
        <v>217</v>
      </c>
      <c r="C136" s="128">
        <f>C137</f>
        <v>16489400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8">
        <f>AC137</f>
        <v>16489400</v>
      </c>
      <c r="AD136" s="123"/>
      <c r="AE136" s="124"/>
      <c r="AF136" s="125"/>
      <c r="AG136" s="126"/>
    </row>
    <row r="137" spans="1:33" ht="93" customHeight="1">
      <c r="A137" s="9" t="s">
        <v>216</v>
      </c>
      <c r="B137" s="51" t="s">
        <v>221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5"/>
      <c r="AG137" s="78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6">
        <f>AF130+AF128+AF69+AF67+AF65+AF6</f>
        <v>46577576.87</v>
      </c>
      <c r="AG138" s="76">
        <f t="shared" si="9"/>
        <v>35.490705446974154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2018-10-26T08:36:21Z</cp:lastPrinted>
  <dcterms:created xsi:type="dcterms:W3CDTF">2014-01-17T10:52:16Z</dcterms:created>
  <dcterms:modified xsi:type="dcterms:W3CDTF">2018-10-29T12:57:30Z</dcterms:modified>
  <cp:category/>
  <cp:version/>
  <cp:contentType/>
  <cp:contentStatus/>
</cp:coreProperties>
</file>